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451"/>
  </bookViews>
  <sheets>
    <sheet name="2019" sheetId="7" r:id="rId1"/>
    <sheet name="2018 " sheetId="6" r:id="rId2"/>
  </sheets>
  <externalReferences>
    <externalReference r:id="rId3"/>
  </externalReferences>
  <definedNames>
    <definedName name="flagSum_List02_2">#REF!</definedName>
    <definedName name="kind_of_fuels">[1]TEHSHEET!$M$2:$M$29</definedName>
    <definedName name="sub_1008" localSheetId="1">'2018 '!$A$2</definedName>
    <definedName name="sub_100801" localSheetId="1">'2018 '!$A$6</definedName>
    <definedName name="sub_100802" localSheetId="1">'2018 '!$A$7</definedName>
    <definedName name="sub_10080201" localSheetId="1">'2018 '!$A$8</definedName>
    <definedName name="sub_10080202" localSheetId="1">'2018 '!$A$9</definedName>
    <definedName name="sub_10080203" localSheetId="1">'2018 '!$A$17</definedName>
    <definedName name="sub_10080204" localSheetId="1">'2018 '!$A$20</definedName>
    <definedName name="sub_10080205" localSheetId="1">'2018 '!$A$21</definedName>
    <definedName name="sub_10080206" localSheetId="1">'2018 '!$A$22</definedName>
    <definedName name="sub_10080207" localSheetId="1">'2018 '!$A$24</definedName>
    <definedName name="sub_10080208" localSheetId="1">'2018 '!$A$25</definedName>
    <definedName name="sub_10080209" localSheetId="1">'2018 '!$A$26</definedName>
    <definedName name="sub_10080210" localSheetId="1">'2018 '!$A$27</definedName>
    <definedName name="sub_10080211" localSheetId="1">'2018 '!$A$30</definedName>
    <definedName name="sub_10080212" localSheetId="1">'2018 '!$A$33</definedName>
    <definedName name="sub_10080213" localSheetId="1">'2018 '!$A$34</definedName>
    <definedName name="sub_100803" localSheetId="1">'2018 '!$A$35</definedName>
    <definedName name="sub_100804" localSheetId="1">'2018 '!$A$36</definedName>
    <definedName name="sub_100805" localSheetId="1">'2018 '!$A$37</definedName>
    <definedName name="sub_100806" localSheetId="1">'2018 '!$A$38</definedName>
    <definedName name="sub_100807" localSheetId="1">'2018 '!$A$39</definedName>
    <definedName name="sub_100808" localSheetId="1">'2018 '!$A$40</definedName>
    <definedName name="sub_100809" localSheetId="1">'2018 '!$A$41</definedName>
    <definedName name="sub_100810" localSheetId="1">'2018 '!$A$42</definedName>
    <definedName name="sub_100811" localSheetId="1">'2018 '!$A$43</definedName>
    <definedName name="sub_100812" localSheetId="1">'2018 '!$A$44</definedName>
    <definedName name="sub_100813" localSheetId="1">'2018 '!$A$45</definedName>
    <definedName name="sub_100814" localSheetId="1">'2018 '!$A$46</definedName>
    <definedName name="sub_100815" localSheetId="1">'2018 '!$A$48</definedName>
    <definedName name="sub_100816" localSheetId="1">'2018 '!$A$49</definedName>
    <definedName name="sub_100817" localSheetId="1">'2018 '!$A$50</definedName>
    <definedName name="sub_100818" localSheetId="1">'2018 '!$A$51</definedName>
    <definedName name="_xlnm.Print_Area" localSheetId="1">'2018 '!$A$1:$B$51</definedName>
  </definedNames>
  <calcPr calcId="145621"/>
</workbook>
</file>

<file path=xl/calcChain.xml><?xml version="1.0" encoding="utf-8"?>
<calcChain xmlns="http://schemas.openxmlformats.org/spreadsheetml/2006/main">
  <c r="B51" i="7" l="1"/>
  <c r="B39" i="7"/>
  <c r="B29" i="7"/>
  <c r="B9" i="7" s="1"/>
  <c r="B32" i="7"/>
  <c r="B26" i="7"/>
  <c r="B25" i="7"/>
  <c r="B28" i="7" l="1"/>
  <c r="B24" i="7"/>
  <c r="B12" i="7" l="1"/>
  <c r="B8" i="7"/>
  <c r="B52" i="7"/>
  <c r="B20" i="7"/>
  <c r="B14" i="7"/>
  <c r="B11" i="7"/>
  <c r="B24" i="6"/>
  <c r="B22" i="6"/>
  <c r="B49" i="6" l="1"/>
  <c r="B50" i="6"/>
  <c r="B9" i="6"/>
  <c r="B7" i="6" l="1"/>
  <c r="B37" i="6" s="1"/>
  <c r="B18" i="6" l="1"/>
  <c r="B12" i="6"/>
</calcChain>
</file>

<file path=xl/sharedStrings.xml><?xml version="1.0" encoding="utf-8"?>
<sst xmlns="http://schemas.openxmlformats.org/spreadsheetml/2006/main" count="103" uniqueCount="49">
  <si>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</si>
  <si>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</si>
  <si>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</si>
  <si>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</si>
  <si>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</si>
  <si>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г) расходы на приобретение холодной воды, используемой в технологическом процессе;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</si>
  <si>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</si>
  <si>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</si>
  <si>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</si>
  <si>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год)*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</si>
  <si>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</si>
  <si>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</si>
  <si>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</si>
  <si>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</si>
  <si>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</si>
  <si>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</si>
  <si>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</si>
  <si>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</si>
  <si>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1. Газ природный по регулируемой цене (тыс. рублей)</t>
  </si>
  <si>
    <t>1.1.1 Объем (тыс. м3)</t>
  </si>
  <si>
    <t>1.1.2 Стоимость за единицу объема  (тыс. рублей)</t>
  </si>
  <si>
    <t>1.2 дизельное топливо (тыс. рублей)</t>
  </si>
  <si>
    <t>1.2.1 Объем тонны</t>
  </si>
  <si>
    <t>1.2.2. Стоимость за единицу объема (тыс. рублей)</t>
  </si>
  <si>
    <t>д) расходы на химические реагенты, используемые в технологическом процессе;  (тыс. рублей)</t>
  </si>
  <si>
    <t>е) расходы на оплату труда и отчисления на социальные нужды основного производственного персонала; (тыс. рублей)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</si>
  <si>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кВтч)  тыс. руб</t>
  </si>
  <si>
    <t>1.1 Расходы на текущий ремонт  (тыс. рублей)</t>
  </si>
  <si>
    <t>1.2 Расходы на капитальный ремонт  (тыс. рублей)</t>
  </si>
  <si>
    <t>-</t>
  </si>
  <si>
    <t>1.1 Средневзвешенная стоимость 1 кВт.ч (с учетом мощности) руб.</t>
  </si>
  <si>
    <t>1.2 объем приобретения электрической энергии тыс кВт.ч;</t>
  </si>
  <si>
    <t>выручка от регулируемой деятельности не превышает 80 процентов совокупной выручки за отчетный год АО "РАМО-М"</t>
  </si>
  <si>
    <t>Котельная  ул. Конгрессная,  5</t>
  </si>
  <si>
    <t>1.1.3 Стоимость транспортировки  (тыс. рублей)</t>
  </si>
  <si>
    <t>ж) расходы на оплату труда и отчисления на социальные нужды цехового персонала; (тыс. рублей)</t>
  </si>
  <si>
    <t>з) расходы на оплату труда и отчисления на социальные нужды административно-управленческого персонала; (тыс. рублей)</t>
  </si>
  <si>
    <t>и) расходы на амортизацию основных производственных средств; (тыс. рублей)</t>
  </si>
  <si>
    <t>к) расходы на аренду имущества, используемого для осуществления регулируемого вида деятельности; (тыс. рублей)</t>
  </si>
  <si>
    <t>л) общепроизводственные расходы, в том числе отнесенные к ним расходы на текущий и капитальный ремонт; (тыс. рублей)</t>
  </si>
  <si>
    <t>м) общехозяйственные расходы, в том числе отнесенные к ним расходы на текущий и капитальный ремонт; (тыс. рублей)</t>
  </si>
  <si>
    <t>н)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  (тыс. рублей)</t>
  </si>
  <si>
    <t>о) прочие расходы, которые подлежат отнесению на регулируемые виды деятельности в соответствии с законодательством Российской Федерации;</t>
  </si>
  <si>
    <t>15) среднесписочная численность цехового персонала (человек)</t>
  </si>
  <si>
    <t>16) среднесписочная численность административно-управленческого персонала (человек)</t>
  </si>
  <si>
    <t>17)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</si>
  <si>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18)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кВтч/Гкал)</t>
  </si>
  <si>
    <t>19)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</si>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</sst>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</font>
    <font>
      <sz val="9"/>
      <color indexed="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" fontId="7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8" fillId="2" borderId="1" xfId="2" applyFont="1" applyFill="1" applyBorder="1" applyAlignment="1" applyProtection="1">
      <alignment horizontal="left" vertical="center" wrapText="1" indent="3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7" fillId="0" borderId="1" xfId="2" applyFont="1" applyFill="1" applyBorder="1" applyAlignment="1" applyProtection="1">
      <alignment horizontal="left" vertical="center" wrapText="1" indent="2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Border="1"/>
    <xf numFmtId="4" fontId="7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1" fillId="0" borderId="0" xfId="0" applyFont="1" applyFill="1" applyAlignment="1">
      <alignment horizontal="center" wrapText="1"/>
    </xf>
    <xf numFmtId="0" fontId="0" fillId="0" borderId="0" xfId="0" applyFill="1"/>
    <xf numFmtId="4" fontId="9" fillId="0" borderId="1" xfId="1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4" fontId="11" fillId="0" borderId="1" xfId="1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left" vertical="top" wrapText="1"/>
    </xf>
    <xf numFmtId="4" fontId="11" fillId="0" borderId="1" xfId="1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0" fillId="0" borderId="1" xfId="0" applyFont="1" applyFill="1" applyBorder="1" applyAlignment="1">
      <alignment vertical="top" wrapText="1"/>
    </xf>
    <xf numFmtId="4" fontId="13" fillId="0" borderId="3" xfId="3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4" fillId="0" borderId="3" xfId="3" applyNumberFormat="1" applyFont="1" applyFill="1" applyBorder="1" applyAlignment="1">
      <alignment horizontal="right" vertical="top" wrapText="1"/>
    </xf>
    <xf numFmtId="0" fontId="8" fillId="0" borderId="1" xfId="2" applyFont="1" applyFill="1" applyBorder="1" applyAlignment="1" applyProtection="1">
      <alignment horizontal="left" vertical="center" wrapText="1" indent="3"/>
    </xf>
    <xf numFmtId="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2" fontId="0" fillId="0" borderId="0" xfId="0" applyNumberFormat="1" applyFill="1"/>
    <xf numFmtId="4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/>
  </cellXfs>
  <cellStyles count="4">
    <cellStyle name="Обычный" xfId="0" builtinId="0"/>
    <cellStyle name="Обычный_2017" xfId="1"/>
    <cellStyle name="Обычный_2019" xfId="3"/>
    <cellStyle name="Обычный_Мониторинг инвестиц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neva\Downloads\JKH.OPEN.INFO.BALANCE.WARM\2017%20JKH.OPEN.INFO.BALAN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M2" t="str">
            <v>газ природный по регулируемой цене</v>
          </cell>
        </row>
        <row r="3">
          <cell r="M3" t="str">
            <v>газ природный по нерегулируемой цене</v>
          </cell>
        </row>
        <row r="4">
          <cell r="M4" t="str">
            <v>газ сжиженный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53"/>
  <sheetViews>
    <sheetView tabSelected="1" workbookViewId="0">
      <selection activeCell="L14" sqref="L14"/>
    </sheetView>
  </sheetViews>
  <sheetFormatPr defaultRowHeight="15" x14ac:dyDescent="0.25"/>
  <cols>
    <col min="1" max="1" width="77.5703125" style="14" customWidth="1"/>
    <col min="2" max="2" width="23.7109375" style="14" customWidth="1"/>
    <col min="3" max="3" width="10.42578125" style="14" customWidth="1"/>
    <col min="4" max="4" width="22" style="14" customWidth="1"/>
    <col min="5" max="5" width="12.42578125" style="14" bestFit="1" customWidth="1"/>
    <col min="6" max="16384" width="9.140625" style="14"/>
  </cols>
  <sheetData>
    <row r="2" spans="1:6" ht="15.75" x14ac:dyDescent="0.25">
      <c r="A2" s="24" t="s">
        <v>0</v>
      </c>
      <c r="B2" s="24"/>
    </row>
    <row r="3" spans="1:6" ht="15.75" x14ac:dyDescent="0.25">
      <c r="A3" s="13"/>
      <c r="B3" s="13"/>
    </row>
    <row r="4" spans="1:6" ht="15.75" x14ac:dyDescent="0.25">
      <c r="A4" s="24" t="s">
        <v>48</v>
      </c>
      <c r="B4" s="24"/>
    </row>
    <row r="5" spans="1:6" ht="15.75" x14ac:dyDescent="0.25">
      <c r="A5" s="13"/>
      <c r="B5" s="13"/>
    </row>
    <row r="6" spans="1:6" ht="15.75" x14ac:dyDescent="0.25">
      <c r="A6" s="24" t="s">
        <v>33</v>
      </c>
      <c r="B6" s="24"/>
    </row>
    <row r="7" spans="1:6" ht="15.75" x14ac:dyDescent="0.25">
      <c r="A7" s="25"/>
    </row>
    <row r="8" spans="1:6" ht="31.5" x14ac:dyDescent="0.25">
      <c r="A8" s="26" t="s">
        <v>1</v>
      </c>
      <c r="B8" s="15">
        <f>4183.36652/1.2</f>
        <v>3486.1387666666665</v>
      </c>
      <c r="D8" s="27"/>
    </row>
    <row r="9" spans="1:6" ht="31.5" x14ac:dyDescent="0.25">
      <c r="A9" s="26" t="s">
        <v>2</v>
      </c>
      <c r="B9" s="15">
        <f>B11+B19+B23+B24+B25+B26+B27+B28+B29+B32+B35+B36</f>
        <v>11828.782349999999</v>
      </c>
      <c r="D9" s="28"/>
      <c r="F9" s="28"/>
    </row>
    <row r="10" spans="1:6" ht="31.5" x14ac:dyDescent="0.25">
      <c r="A10" s="26" t="s">
        <v>3</v>
      </c>
      <c r="B10" s="15">
        <v>0</v>
      </c>
      <c r="D10" s="29"/>
      <c r="E10" s="28"/>
    </row>
    <row r="11" spans="1:6" ht="47.25" x14ac:dyDescent="0.25">
      <c r="A11" s="26" t="s">
        <v>4</v>
      </c>
      <c r="B11" s="15">
        <f>B12+B16+B15</f>
        <v>1841.60877</v>
      </c>
    </row>
    <row r="12" spans="1:6" x14ac:dyDescent="0.25">
      <c r="A12" s="30" t="s">
        <v>18</v>
      </c>
      <c r="B12" s="16">
        <f>1637.9+63.35877</f>
        <v>1701.2587700000001</v>
      </c>
    </row>
    <row r="13" spans="1:6" x14ac:dyDescent="0.25">
      <c r="A13" s="30" t="s">
        <v>19</v>
      </c>
      <c r="B13" s="16">
        <v>310.887</v>
      </c>
    </row>
    <row r="14" spans="1:6" x14ac:dyDescent="0.25">
      <c r="A14" s="30" t="s">
        <v>20</v>
      </c>
      <c r="B14" s="16">
        <f>B12/B13</f>
        <v>5.472273752199353</v>
      </c>
      <c r="C14" s="31"/>
    </row>
    <row r="15" spans="1:6" x14ac:dyDescent="0.25">
      <c r="A15" s="30" t="s">
        <v>34</v>
      </c>
      <c r="B15" s="16">
        <v>140.35</v>
      </c>
      <c r="C15" s="31"/>
    </row>
    <row r="16" spans="1:6" x14ac:dyDescent="0.25">
      <c r="A16" s="30" t="s">
        <v>21</v>
      </c>
      <c r="B16" s="22">
        <v>0</v>
      </c>
    </row>
    <row r="17" spans="1:5" x14ac:dyDescent="0.25">
      <c r="A17" s="30" t="s">
        <v>22</v>
      </c>
      <c r="B17" s="16">
        <v>0</v>
      </c>
    </row>
    <row r="18" spans="1:5" x14ac:dyDescent="0.25">
      <c r="A18" s="30" t="s">
        <v>23</v>
      </c>
      <c r="B18" s="22">
        <v>0</v>
      </c>
    </row>
    <row r="19" spans="1:5" ht="47.25" x14ac:dyDescent="0.25">
      <c r="A19" s="26" t="s">
        <v>26</v>
      </c>
      <c r="B19" s="15">
        <v>169.39699999999999</v>
      </c>
    </row>
    <row r="20" spans="1:5" x14ac:dyDescent="0.25">
      <c r="A20" s="30" t="s">
        <v>30</v>
      </c>
      <c r="B20" s="16">
        <f>B19/B21</f>
        <v>5.083333333333333</v>
      </c>
    </row>
    <row r="21" spans="1:5" x14ac:dyDescent="0.25">
      <c r="A21" s="30" t="s">
        <v>31</v>
      </c>
      <c r="B21" s="16">
        <v>33.323999999999998</v>
      </c>
    </row>
    <row r="22" spans="1:5" ht="31.5" x14ac:dyDescent="0.25">
      <c r="A22" s="26" t="s">
        <v>5</v>
      </c>
      <c r="B22" s="17" t="s">
        <v>29</v>
      </c>
    </row>
    <row r="23" spans="1:5" ht="31.5" x14ac:dyDescent="0.25">
      <c r="A23" s="26" t="s">
        <v>24</v>
      </c>
      <c r="B23" s="15">
        <v>0</v>
      </c>
    </row>
    <row r="24" spans="1:5" ht="31.5" x14ac:dyDescent="0.25">
      <c r="A24" s="32" t="s">
        <v>25</v>
      </c>
      <c r="B24" s="15">
        <f>556.32458+168.01</f>
        <v>724.33457999999996</v>
      </c>
    </row>
    <row r="25" spans="1:5" ht="31.5" x14ac:dyDescent="0.25">
      <c r="A25" s="32" t="s">
        <v>35</v>
      </c>
      <c r="B25" s="15">
        <f>665.071+149.293</f>
        <v>814.36400000000003</v>
      </c>
    </row>
    <row r="26" spans="1:5" ht="33" customHeight="1" x14ac:dyDescent="0.25">
      <c r="A26" s="26" t="s">
        <v>36</v>
      </c>
      <c r="B26" s="15">
        <f>1140.705+2.233+341.996</f>
        <v>1484.9339999999997</v>
      </c>
      <c r="D26" s="33"/>
    </row>
    <row r="27" spans="1:5" ht="31.5" x14ac:dyDescent="0.25">
      <c r="A27" s="26" t="s">
        <v>37</v>
      </c>
      <c r="B27" s="15">
        <v>2416.94</v>
      </c>
    </row>
    <row r="28" spans="1:5" ht="47.25" x14ac:dyDescent="0.25">
      <c r="A28" s="26" t="s">
        <v>38</v>
      </c>
      <c r="B28" s="15">
        <f>1060+7.664+637.577</f>
        <v>1705.241</v>
      </c>
    </row>
    <row r="29" spans="1:5" ht="31.5" x14ac:dyDescent="0.25">
      <c r="A29" s="26" t="s">
        <v>39</v>
      </c>
      <c r="B29" s="15">
        <f>2799.71-B35-1060</f>
        <v>1652.0520000000001</v>
      </c>
      <c r="D29" s="9"/>
      <c r="E29" s="34"/>
    </row>
    <row r="30" spans="1:5" x14ac:dyDescent="0.25">
      <c r="A30" s="8" t="s">
        <v>27</v>
      </c>
      <c r="B30" s="16">
        <v>0</v>
      </c>
      <c r="D30" s="9"/>
      <c r="E30" s="34"/>
    </row>
    <row r="31" spans="1:5" x14ac:dyDescent="0.25">
      <c r="A31" s="8" t="s">
        <v>28</v>
      </c>
      <c r="B31" s="16">
        <v>0</v>
      </c>
      <c r="D31" s="9"/>
      <c r="E31" s="34"/>
    </row>
    <row r="32" spans="1:5" ht="31.5" x14ac:dyDescent="0.25">
      <c r="A32" s="26" t="s">
        <v>40</v>
      </c>
      <c r="B32" s="15">
        <f>2066.119-111.709-B26+462.777</f>
        <v>932.25300000000038</v>
      </c>
      <c r="D32" s="35"/>
      <c r="E32" s="35"/>
    </row>
    <row r="33" spans="1:5" x14ac:dyDescent="0.25">
      <c r="A33" s="8" t="s">
        <v>27</v>
      </c>
      <c r="B33" s="18">
        <v>0</v>
      </c>
      <c r="D33" s="35"/>
      <c r="E33" s="35"/>
    </row>
    <row r="34" spans="1:5" x14ac:dyDescent="0.25">
      <c r="A34" s="8" t="s">
        <v>28</v>
      </c>
      <c r="B34" s="18">
        <v>0</v>
      </c>
      <c r="D34" s="35"/>
      <c r="E34" s="35"/>
    </row>
    <row r="35" spans="1:5" ht="94.5" x14ac:dyDescent="0.25">
      <c r="A35" s="26" t="s">
        <v>41</v>
      </c>
      <c r="B35" s="15">
        <v>87.658000000000001</v>
      </c>
    </row>
    <row r="36" spans="1:5" ht="47.25" x14ac:dyDescent="0.25">
      <c r="A36" s="26" t="s">
        <v>42</v>
      </c>
      <c r="B36" s="15">
        <v>0</v>
      </c>
    </row>
    <row r="37" spans="1:5" ht="60" x14ac:dyDescent="0.25">
      <c r="A37" s="36" t="s">
        <v>6</v>
      </c>
      <c r="B37" s="16">
        <v>0</v>
      </c>
    </row>
    <row r="38" spans="1:5" ht="45" x14ac:dyDescent="0.25">
      <c r="A38" s="36" t="s">
        <v>7</v>
      </c>
      <c r="B38" s="16">
        <v>0</v>
      </c>
    </row>
    <row r="39" spans="1:5" ht="30" x14ac:dyDescent="0.25">
      <c r="A39" s="36" t="s">
        <v>8</v>
      </c>
      <c r="B39" s="16">
        <f>B8-B9</f>
        <v>-8342.6435833333326</v>
      </c>
    </row>
    <row r="40" spans="1:5" ht="60" x14ac:dyDescent="0.25">
      <c r="A40" s="36" t="s">
        <v>9</v>
      </c>
      <c r="B40" s="19" t="s">
        <v>32</v>
      </c>
    </row>
    <row r="41" spans="1:5" ht="45" x14ac:dyDescent="0.25">
      <c r="A41" s="36" t="s">
        <v>10</v>
      </c>
      <c r="B41" s="16">
        <v>12.72</v>
      </c>
    </row>
    <row r="42" spans="1:5" ht="30" x14ac:dyDescent="0.25">
      <c r="A42" s="36" t="s">
        <v>11</v>
      </c>
      <c r="B42" s="16">
        <v>12.38</v>
      </c>
    </row>
    <row r="43" spans="1:5" ht="45" x14ac:dyDescent="0.25">
      <c r="A43" s="36" t="s">
        <v>12</v>
      </c>
      <c r="B43" s="16">
        <v>2.033639</v>
      </c>
    </row>
    <row r="44" spans="1:5" ht="45" x14ac:dyDescent="0.25">
      <c r="A44" s="36" t="s">
        <v>13</v>
      </c>
      <c r="B44" s="16">
        <v>0</v>
      </c>
    </row>
    <row r="45" spans="1:5" ht="75" x14ac:dyDescent="0.25">
      <c r="A45" s="36" t="s">
        <v>14</v>
      </c>
      <c r="B45" s="16">
        <v>1.9756149999999999</v>
      </c>
    </row>
    <row r="46" spans="1:5" ht="45" x14ac:dyDescent="0.25">
      <c r="A46" s="36" t="s">
        <v>15</v>
      </c>
      <c r="B46" s="16" t="s">
        <v>29</v>
      </c>
    </row>
    <row r="47" spans="1:5" ht="30" x14ac:dyDescent="0.25">
      <c r="A47" s="36" t="s">
        <v>16</v>
      </c>
      <c r="B47" s="16">
        <v>0</v>
      </c>
    </row>
    <row r="48" spans="1:5" ht="30" x14ac:dyDescent="0.25">
      <c r="A48" s="36" t="s">
        <v>17</v>
      </c>
      <c r="B48" s="16">
        <v>2</v>
      </c>
    </row>
    <row r="49" spans="1:3" x14ac:dyDescent="0.25">
      <c r="A49" s="36" t="s">
        <v>43</v>
      </c>
      <c r="B49" s="16">
        <v>39</v>
      </c>
    </row>
    <row r="50" spans="1:3" ht="30" x14ac:dyDescent="0.25">
      <c r="A50" s="36" t="s">
        <v>44</v>
      </c>
      <c r="B50" s="16">
        <v>22</v>
      </c>
    </row>
    <row r="51" spans="1:3" ht="60" x14ac:dyDescent="0.25">
      <c r="A51" s="36" t="s">
        <v>45</v>
      </c>
      <c r="B51" s="16">
        <f>362.662/(2033.639-58.024)*1000</f>
        <v>183.56916706949482</v>
      </c>
      <c r="C51" s="37"/>
    </row>
    <row r="52" spans="1:3" ht="60" x14ac:dyDescent="0.25">
      <c r="A52" s="36" t="s">
        <v>46</v>
      </c>
      <c r="B52" s="20">
        <f>B21/B43/1000</f>
        <v>1.6386389128060584E-2</v>
      </c>
    </row>
    <row r="53" spans="1:3" ht="60" x14ac:dyDescent="0.25">
      <c r="A53" s="36" t="s">
        <v>47</v>
      </c>
      <c r="B53" s="20">
        <v>0</v>
      </c>
    </row>
  </sheetData>
  <mergeCells count="3">
    <mergeCell ref="A2:B2"/>
    <mergeCell ref="A6:B6"/>
    <mergeCell ref="A4:B4"/>
  </mergeCells>
  <dataValidations count="1">
    <dataValidation type="decimal" allowBlank="1" showErrorMessage="1" errorTitle="Ошибка" error="Допускается ввод только неотрицательных чисел!" sqref="E29:E31 B14:C15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51"/>
  <sheetViews>
    <sheetView topLeftCell="A31" zoomScaleNormal="100" workbookViewId="0">
      <selection activeCell="B37" sqref="B37"/>
    </sheetView>
  </sheetViews>
  <sheetFormatPr defaultRowHeight="15" x14ac:dyDescent="0.25"/>
  <cols>
    <col min="1" max="1" width="77.5703125" customWidth="1"/>
    <col min="2" max="2" width="23.7109375" style="14" customWidth="1"/>
    <col min="3" max="3" width="10.42578125" customWidth="1"/>
    <col min="4" max="4" width="22" customWidth="1"/>
  </cols>
  <sheetData>
    <row r="2" spans="1:3" ht="30.75" customHeight="1" x14ac:dyDescent="0.25">
      <c r="A2" s="23" t="s">
        <v>0</v>
      </c>
      <c r="B2" s="23"/>
    </row>
    <row r="3" spans="1:3" ht="15.75" x14ac:dyDescent="0.25">
      <c r="A3" s="3"/>
      <c r="B3" s="13"/>
    </row>
    <row r="4" spans="1:3" ht="15.75" x14ac:dyDescent="0.25">
      <c r="A4" s="23" t="s">
        <v>33</v>
      </c>
      <c r="B4" s="23"/>
    </row>
    <row r="5" spans="1:3" ht="15.75" x14ac:dyDescent="0.25">
      <c r="A5" s="1"/>
    </row>
    <row r="6" spans="1:3" ht="31.5" x14ac:dyDescent="0.25">
      <c r="A6" s="6" t="s">
        <v>1</v>
      </c>
      <c r="B6" s="15">
        <v>4673.79</v>
      </c>
    </row>
    <row r="7" spans="1:3" ht="31.5" x14ac:dyDescent="0.25">
      <c r="A7" s="6" t="s">
        <v>2</v>
      </c>
      <c r="B7" s="15">
        <f>B9+B17+B21+B22+B23+B24+B25+B26+B27+B30+B33+B34</f>
        <v>17830.447999999997</v>
      </c>
    </row>
    <row r="8" spans="1:3" ht="31.5" x14ac:dyDescent="0.25">
      <c r="A8" s="6" t="s">
        <v>3</v>
      </c>
      <c r="B8" s="15">
        <v>0</v>
      </c>
    </row>
    <row r="9" spans="1:3" ht="47.25" x14ac:dyDescent="0.25">
      <c r="A9" s="6" t="s">
        <v>4</v>
      </c>
      <c r="B9" s="15">
        <f>B10+B14+B13</f>
        <v>2548.3780000000002</v>
      </c>
    </row>
    <row r="10" spans="1:3" x14ac:dyDescent="0.25">
      <c r="A10" s="5" t="s">
        <v>18</v>
      </c>
      <c r="B10" s="16">
        <v>2355.3000000000002</v>
      </c>
    </row>
    <row r="11" spans="1:3" x14ac:dyDescent="0.25">
      <c r="A11" s="5" t="s">
        <v>19</v>
      </c>
      <c r="B11" s="16">
        <v>429.30599999999998</v>
      </c>
    </row>
    <row r="12" spans="1:3" x14ac:dyDescent="0.25">
      <c r="A12" s="5" t="s">
        <v>20</v>
      </c>
      <c r="B12" s="16">
        <f>B10/B11</f>
        <v>5.4862964878198772</v>
      </c>
      <c r="C12" s="4"/>
    </row>
    <row r="13" spans="1:3" x14ac:dyDescent="0.25">
      <c r="A13" s="5" t="s">
        <v>34</v>
      </c>
      <c r="B13" s="16">
        <v>193.078</v>
      </c>
      <c r="C13" s="4"/>
    </row>
    <row r="14" spans="1:3" x14ac:dyDescent="0.25">
      <c r="A14" s="5" t="s">
        <v>21</v>
      </c>
      <c r="B14" s="22">
        <v>0</v>
      </c>
    </row>
    <row r="15" spans="1:3" x14ac:dyDescent="0.25">
      <c r="A15" s="5" t="s">
        <v>22</v>
      </c>
      <c r="B15" s="16">
        <v>0</v>
      </c>
    </row>
    <row r="16" spans="1:3" x14ac:dyDescent="0.25">
      <c r="A16" s="5" t="s">
        <v>23</v>
      </c>
      <c r="B16" s="22">
        <v>0</v>
      </c>
    </row>
    <row r="17" spans="1:5" ht="47.25" x14ac:dyDescent="0.25">
      <c r="A17" s="6" t="s">
        <v>26</v>
      </c>
      <c r="B17" s="15">
        <v>286.83999999999997</v>
      </c>
    </row>
    <row r="18" spans="1:5" x14ac:dyDescent="0.25">
      <c r="A18" s="5" t="s">
        <v>30</v>
      </c>
      <c r="B18" s="16">
        <f>B17/B19</f>
        <v>4.8576605869701428</v>
      </c>
    </row>
    <row r="19" spans="1:5" x14ac:dyDescent="0.25">
      <c r="A19" s="5" t="s">
        <v>31</v>
      </c>
      <c r="B19" s="16">
        <v>59.048999999999999</v>
      </c>
    </row>
    <row r="20" spans="1:5" ht="31.5" x14ac:dyDescent="0.25">
      <c r="A20" s="6" t="s">
        <v>5</v>
      </c>
      <c r="B20" s="17" t="s">
        <v>29</v>
      </c>
    </row>
    <row r="21" spans="1:5" ht="31.5" x14ac:dyDescent="0.25">
      <c r="A21" s="6" t="s">
        <v>24</v>
      </c>
      <c r="B21" s="15">
        <v>0</v>
      </c>
    </row>
    <row r="22" spans="1:5" ht="31.5" x14ac:dyDescent="0.25">
      <c r="A22" s="7" t="s">
        <v>25</v>
      </c>
      <c r="B22" s="15">
        <f>824.16+248.89</f>
        <v>1073.05</v>
      </c>
    </row>
    <row r="23" spans="1:5" ht="31.5" x14ac:dyDescent="0.25">
      <c r="A23" s="7" t="s">
        <v>35</v>
      </c>
      <c r="B23" s="15">
        <v>0</v>
      </c>
    </row>
    <row r="24" spans="1:5" ht="33" customHeight="1" x14ac:dyDescent="0.25">
      <c r="A24" s="6" t="s">
        <v>36</v>
      </c>
      <c r="B24" s="15">
        <f>924.78+279.82</f>
        <v>1204.5999999999999</v>
      </c>
      <c r="D24" s="21"/>
    </row>
    <row r="25" spans="1:5" ht="31.5" x14ac:dyDescent="0.25">
      <c r="A25" s="6" t="s">
        <v>37</v>
      </c>
      <c r="B25" s="15">
        <v>4833.88</v>
      </c>
    </row>
    <row r="26" spans="1:5" ht="47.25" x14ac:dyDescent="0.25">
      <c r="A26" s="6" t="s">
        <v>38</v>
      </c>
      <c r="B26" s="15">
        <v>3363.55</v>
      </c>
    </row>
    <row r="27" spans="1:5" ht="31.5" x14ac:dyDescent="0.25">
      <c r="A27" s="6" t="s">
        <v>39</v>
      </c>
      <c r="B27" s="15">
        <v>1517.25</v>
      </c>
      <c r="D27" s="9"/>
      <c r="E27" s="11"/>
    </row>
    <row r="28" spans="1:5" x14ac:dyDescent="0.25">
      <c r="A28" s="8" t="s">
        <v>27</v>
      </c>
      <c r="B28" s="16">
        <v>0</v>
      </c>
      <c r="D28" s="9"/>
      <c r="E28" s="11"/>
    </row>
    <row r="29" spans="1:5" x14ac:dyDescent="0.25">
      <c r="A29" s="8" t="s">
        <v>28</v>
      </c>
      <c r="B29" s="16">
        <v>0</v>
      </c>
      <c r="D29" s="9"/>
      <c r="E29" s="11"/>
    </row>
    <row r="30" spans="1:5" ht="31.5" x14ac:dyDescent="0.25">
      <c r="A30" s="6" t="s">
        <v>40</v>
      </c>
      <c r="B30" s="15">
        <v>1567.85</v>
      </c>
      <c r="D30" s="10"/>
      <c r="E30" s="10"/>
    </row>
    <row r="31" spans="1:5" x14ac:dyDescent="0.25">
      <c r="A31" s="8" t="s">
        <v>27</v>
      </c>
      <c r="B31" s="18">
        <v>0</v>
      </c>
      <c r="D31" s="10"/>
      <c r="E31" s="10"/>
    </row>
    <row r="32" spans="1:5" x14ac:dyDescent="0.25">
      <c r="A32" s="8" t="s">
        <v>28</v>
      </c>
      <c r="B32" s="18">
        <v>0</v>
      </c>
      <c r="D32" s="10"/>
      <c r="E32" s="10"/>
    </row>
    <row r="33" spans="1:2" ht="94.5" x14ac:dyDescent="0.25">
      <c r="A33" s="6" t="s">
        <v>41</v>
      </c>
      <c r="B33" s="15">
        <v>1435.05</v>
      </c>
    </row>
    <row r="34" spans="1:2" ht="47.25" x14ac:dyDescent="0.25">
      <c r="A34" s="6" t="s">
        <v>42</v>
      </c>
      <c r="B34" s="15">
        <v>0</v>
      </c>
    </row>
    <row r="35" spans="1:2" ht="60" x14ac:dyDescent="0.25">
      <c r="A35" s="2" t="s">
        <v>6</v>
      </c>
      <c r="B35" s="16">
        <v>0</v>
      </c>
    </row>
    <row r="36" spans="1:2" ht="45" x14ac:dyDescent="0.25">
      <c r="A36" s="2" t="s">
        <v>7</v>
      </c>
      <c r="B36" s="16">
        <v>0</v>
      </c>
    </row>
    <row r="37" spans="1:2" ht="30" x14ac:dyDescent="0.25">
      <c r="A37" s="2" t="s">
        <v>8</v>
      </c>
      <c r="B37" s="16">
        <f>B6-B7</f>
        <v>-13156.657999999996</v>
      </c>
    </row>
    <row r="38" spans="1:2" ht="60" x14ac:dyDescent="0.25">
      <c r="A38" s="2" t="s">
        <v>9</v>
      </c>
      <c r="B38" s="19" t="s">
        <v>32</v>
      </c>
    </row>
    <row r="39" spans="1:2" ht="45" x14ac:dyDescent="0.25">
      <c r="A39" s="2" t="s">
        <v>10</v>
      </c>
      <c r="B39" s="16">
        <v>12.72</v>
      </c>
    </row>
    <row r="40" spans="1:2" ht="30" x14ac:dyDescent="0.25">
      <c r="A40" s="2" t="s">
        <v>11</v>
      </c>
      <c r="B40" s="16">
        <v>12.38</v>
      </c>
    </row>
    <row r="41" spans="1:2" ht="45" x14ac:dyDescent="0.25">
      <c r="A41" s="2" t="s">
        <v>12</v>
      </c>
      <c r="B41" s="16">
        <v>2.9596300000000002</v>
      </c>
    </row>
    <row r="42" spans="1:2" ht="45" x14ac:dyDescent="0.25">
      <c r="A42" s="2" t="s">
        <v>13</v>
      </c>
      <c r="B42" s="16">
        <v>0</v>
      </c>
    </row>
    <row r="43" spans="1:2" ht="75" x14ac:dyDescent="0.25">
      <c r="A43" s="2" t="s">
        <v>14</v>
      </c>
      <c r="B43" s="16">
        <v>2.6510630000000002</v>
      </c>
    </row>
    <row r="44" spans="1:2" ht="45" x14ac:dyDescent="0.25">
      <c r="A44" s="2" t="s">
        <v>15</v>
      </c>
      <c r="B44" s="16" t="s">
        <v>29</v>
      </c>
    </row>
    <row r="45" spans="1:2" ht="30" x14ac:dyDescent="0.25">
      <c r="A45" s="2" t="s">
        <v>16</v>
      </c>
      <c r="B45" s="16">
        <v>0</v>
      </c>
    </row>
    <row r="46" spans="1:2" ht="30" x14ac:dyDescent="0.25">
      <c r="A46" s="2" t="s">
        <v>17</v>
      </c>
      <c r="B46" s="16">
        <v>2</v>
      </c>
    </row>
    <row r="47" spans="1:2" x14ac:dyDescent="0.25">
      <c r="A47" s="2" t="s">
        <v>43</v>
      </c>
      <c r="B47" s="16">
        <v>0</v>
      </c>
    </row>
    <row r="48" spans="1:2" ht="30" x14ac:dyDescent="0.25">
      <c r="A48" s="2" t="s">
        <v>44</v>
      </c>
      <c r="B48" s="16">
        <v>61</v>
      </c>
    </row>
    <row r="49" spans="1:3" ht="60" x14ac:dyDescent="0.25">
      <c r="A49" s="2" t="s">
        <v>45</v>
      </c>
      <c r="B49" s="16">
        <f>500.081/(2959.63-308.567)*1000</f>
        <v>188.63414411502103</v>
      </c>
      <c r="C49" s="12"/>
    </row>
    <row r="50" spans="1:3" ht="60" x14ac:dyDescent="0.25">
      <c r="A50" s="2" t="s">
        <v>46</v>
      </c>
      <c r="B50" s="20">
        <f>B19/B41/1000</f>
        <v>1.9951480421539176E-2</v>
      </c>
    </row>
    <row r="51" spans="1:3" ht="60" x14ac:dyDescent="0.25">
      <c r="A51" s="2" t="s">
        <v>47</v>
      </c>
      <c r="B51" s="20">
        <v>0</v>
      </c>
    </row>
  </sheetData>
  <mergeCells count="2">
    <mergeCell ref="A2:B2"/>
    <mergeCell ref="A4:B4"/>
  </mergeCells>
  <dataValidations count="1">
    <dataValidation type="decimal" allowBlank="1" showErrorMessage="1" errorTitle="Ошибка" error="Допускается ввод только неотрицательных чисел!" sqref="E27:E29 B12:C13">
      <formula1>0</formula1>
      <formula2>9.99999999999999E+23</formula2>
    </dataValidation>
  </dataValidations>
  <pageMargins left="0.7" right="0.7" top="0.75" bottom="0.75" header="0.3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33</vt:i4>
      </vt:variant>
    </vt:vector>
  </HeadingPairs>
  <TitlesOfParts>
    <vt:vector size="35" baseType="lpstr">
      <vt:lpstr>2019</vt:lpstr>
      <vt:lpstr>2018 </vt:lpstr>
      <vt:lpstr>'2018 '!sub_1008</vt:lpstr>
      <vt:lpstr>'2018 '!sub_100801</vt:lpstr>
      <vt:lpstr>'2018 '!sub_100802</vt:lpstr>
      <vt:lpstr>'2018 '!sub_10080201</vt:lpstr>
      <vt:lpstr>'2018 '!sub_10080202</vt:lpstr>
      <vt:lpstr>'2018 '!sub_10080203</vt:lpstr>
      <vt:lpstr>'2018 '!sub_10080204</vt:lpstr>
      <vt:lpstr>'2018 '!sub_10080205</vt:lpstr>
      <vt:lpstr>'2018 '!sub_10080206</vt:lpstr>
      <vt:lpstr>'2018 '!sub_10080207</vt:lpstr>
      <vt:lpstr>'2018 '!sub_10080208</vt:lpstr>
      <vt:lpstr>'2018 '!sub_10080209</vt:lpstr>
      <vt:lpstr>'2018 '!sub_10080210</vt:lpstr>
      <vt:lpstr>'2018 '!sub_10080211</vt:lpstr>
      <vt:lpstr>'2018 '!sub_10080212</vt:lpstr>
      <vt:lpstr>'2018 '!sub_10080213</vt:lpstr>
      <vt:lpstr>'2018 '!sub_100803</vt:lpstr>
      <vt:lpstr>'2018 '!sub_100804</vt:lpstr>
      <vt:lpstr>'2018 '!sub_100805</vt:lpstr>
      <vt:lpstr>'2018 '!sub_100806</vt:lpstr>
      <vt:lpstr>'2018 '!sub_100807</vt:lpstr>
      <vt:lpstr>'2018 '!sub_100808</vt:lpstr>
      <vt:lpstr>'2018 '!sub_100809</vt:lpstr>
      <vt:lpstr>'2018 '!sub_100810</vt:lpstr>
      <vt:lpstr>'2018 '!sub_100811</vt:lpstr>
      <vt:lpstr>'2018 '!sub_100812</vt:lpstr>
      <vt:lpstr>'2018 '!sub_100813</vt:lpstr>
      <vt:lpstr>'2018 '!sub_100814</vt:lpstr>
      <vt:lpstr>'2018 '!sub_100815</vt:lpstr>
      <vt:lpstr>'2018 '!sub_100816</vt:lpstr>
      <vt:lpstr>'2018 '!sub_100817</vt:lpstr>
      <vt:lpstr>'2018 '!sub_100818</vt:lpstr>
      <vt:lpstr>'2018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2020-02-26T08:34:52Z</dcterms:modified>
</cp:coreProperties>
</file>